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ogaining\Leaping Lee February 2020\"/>
    </mc:Choice>
  </mc:AlternateContent>
  <bookViews>
    <workbookView xWindow="0" yWindow="0" windowWidth="28800" windowHeight="11835" tabRatio="989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B17" i="1"/>
  <c r="F20" i="1" l="1"/>
  <c r="E20" i="1"/>
  <c r="C20" i="1"/>
  <c r="B20" i="1"/>
  <c r="C75" i="1" l="1"/>
  <c r="J74" i="1" s="1"/>
  <c r="C74" i="1"/>
  <c r="J73" i="1" s="1"/>
  <c r="C73" i="1"/>
  <c r="C72" i="1"/>
  <c r="C71" i="1"/>
  <c r="J69" i="1" s="1"/>
  <c r="J70" i="1"/>
  <c r="C70" i="1"/>
  <c r="C69" i="1"/>
  <c r="J8" i="1" s="1"/>
  <c r="M15" i="1"/>
  <c r="M14" i="1"/>
  <c r="M13" i="1"/>
  <c r="M12" i="1"/>
  <c r="M11" i="1"/>
  <c r="J9" i="1"/>
  <c r="J72" i="1" l="1"/>
  <c r="K9" i="1" s="1"/>
  <c r="M16" i="1"/>
  <c r="C76" i="1"/>
</calcChain>
</file>

<file path=xl/comments1.xml><?xml version="1.0" encoding="utf-8"?>
<comments xmlns="http://schemas.openxmlformats.org/spreadsheetml/2006/main">
  <authors>
    <author/>
  </authors>
  <commentList>
    <comment ref="J7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for event type to select.</t>
        </r>
      </text>
    </comment>
    <comment ref="J1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each competitor's age in whole years as a number in the space below.</t>
        </r>
      </text>
    </comment>
    <comment ref="K11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1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M1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If your team has at least two members of the same family who represent no less than two generations and one is a child (under 18), you may enter in the Family category.  Other non-related people may also be in the team.  If so, please click and then select "Yes" from the list.</t>
        </r>
      </text>
    </comment>
  </commentList>
</comments>
</file>

<file path=xl/sharedStrings.xml><?xml version="1.0" encoding="utf-8"?>
<sst xmlns="http://schemas.openxmlformats.org/spreadsheetml/2006/main" count="80" uniqueCount="73">
  <si>
    <t>Northern Territory Rogaining Association</t>
  </si>
  <si>
    <t>Please complete only the Pale Blue areas for all team members.</t>
  </si>
  <si>
    <t>When complete, please save the file as Excel and email it back.</t>
  </si>
  <si>
    <t xml:space="preserve">Event Type:  </t>
  </si>
  <si>
    <t xml:space="preserve">Gender Category:  </t>
  </si>
  <si>
    <t xml:space="preserve">Event Category(s):  </t>
  </si>
  <si>
    <t>First Name</t>
  </si>
  <si>
    <t>Last Name</t>
  </si>
  <si>
    <t>Home Address</t>
  </si>
  <si>
    <t>Phone</t>
  </si>
  <si>
    <t>Email</t>
  </si>
  <si>
    <t>Age</t>
  </si>
  <si>
    <t>Gender</t>
  </si>
  <si>
    <t>Entry Fee</t>
  </si>
  <si>
    <t>Total Entry Fee Due:</t>
  </si>
  <si>
    <t>Adult</t>
  </si>
  <si>
    <t>Over 65</t>
  </si>
  <si>
    <t>Child</t>
  </si>
  <si>
    <t xml:space="preserve">Is this a Family entry? (see notes for conditions): </t>
  </si>
  <si>
    <t>Under 5 yrs</t>
  </si>
  <si>
    <t>5 - 13 yrs</t>
  </si>
  <si>
    <t>14 - 17 yrs</t>
  </si>
  <si>
    <t>Free</t>
  </si>
  <si>
    <t xml:space="preserve">Please select your intended payment method:  </t>
  </si>
  <si>
    <t>Notes:</t>
  </si>
  <si>
    <t>Payment Information</t>
  </si>
  <si>
    <t>• Teams must comprise at least 2 members and not more than five.</t>
  </si>
  <si>
    <r>
      <rPr>
        <b/>
        <sz val="10"/>
        <color rgb="FF000000"/>
        <rFont val="Calibri"/>
        <family val="2"/>
        <charset val="1"/>
      </rPr>
      <t>Payments to:</t>
    </r>
    <r>
      <rPr>
        <sz val="10"/>
        <color rgb="FF000000"/>
        <rFont val="Calibri"/>
        <family val="2"/>
        <charset val="1"/>
      </rPr>
      <t xml:space="preserve">  </t>
    </r>
  </si>
  <si>
    <t>NT Rogaining Association</t>
  </si>
  <si>
    <t>• Any Children aged 13 and under must be accompanied by an Adult (18 or older).</t>
  </si>
  <si>
    <t>BSB:</t>
  </si>
  <si>
    <t>065 901</t>
  </si>
  <si>
    <t>• Home address is required for insurance registration.</t>
  </si>
  <si>
    <r>
      <rPr>
        <b/>
        <sz val="10"/>
        <color rgb="FF000000"/>
        <rFont val="Calibri"/>
        <family val="2"/>
        <charset val="1"/>
      </rPr>
      <t>Account No:</t>
    </r>
    <r>
      <rPr>
        <sz val="10"/>
        <color rgb="FF000000"/>
        <rFont val="Calibri"/>
        <family val="2"/>
        <charset val="1"/>
      </rPr>
      <t xml:space="preserve"> </t>
    </r>
  </si>
  <si>
    <t>1055 9967</t>
  </si>
  <si>
    <t>• If your team has at least two members of the same family who represent no less than two generations and one is a child (under 18), you may enter in the Family category.  Other non-related people may also be in the team.</t>
  </si>
  <si>
    <t>• Event fees cover course setting, vetting, maps, food, insurance, safety equipment and admin costs.</t>
  </si>
  <si>
    <t xml:space="preserve">• Refund policy: no refund if cancellation occurs within 48 hrs from event. </t>
  </si>
  <si>
    <r>
      <rPr>
        <b/>
        <sz val="10"/>
        <color rgb="FF000000"/>
        <rFont val="Calibri"/>
        <family val="2"/>
        <charset val="1"/>
      </rPr>
      <t>Entries Clos</t>
    </r>
    <r>
      <rPr>
        <b/>
        <sz val="9"/>
        <color rgb="FF000000"/>
        <rFont val="Calibri"/>
        <family val="2"/>
        <charset val="1"/>
      </rPr>
      <t>e</t>
    </r>
    <r>
      <rPr>
        <b/>
        <sz val="11"/>
        <color rgb="FF000000"/>
        <rFont val="Calibri"/>
        <family val="2"/>
        <charset val="1"/>
      </rPr>
      <t xml:space="preserve">:  </t>
    </r>
  </si>
  <si>
    <t>For more information, forms, etc, please visit our website www.nt.rogaine.asn.au</t>
  </si>
  <si>
    <t>Counts for official use only</t>
  </si>
  <si>
    <t>Rule</t>
  </si>
  <si>
    <t>Display</t>
  </si>
  <si>
    <t>Count</t>
  </si>
  <si>
    <t>Male</t>
  </si>
  <si>
    <t>All Juniors</t>
  </si>
  <si>
    <t>Junior, Open</t>
  </si>
  <si>
    <t>Female</t>
  </si>
  <si>
    <t>Selected to participate as a family</t>
  </si>
  <si>
    <t xml:space="preserve">Family, </t>
  </si>
  <si>
    <t>Junior</t>
  </si>
  <si>
    <t>Open - all teams</t>
  </si>
  <si>
    <t>Open</t>
  </si>
  <si>
    <t>Vet - at least one between 40 and 55, all over 40</t>
  </si>
  <si>
    <t>Open, Veterans</t>
  </si>
  <si>
    <t>Vet</t>
  </si>
  <si>
    <t>S Vet - At least one between 55 and 64.  All over 55</t>
  </si>
  <si>
    <t>Open, Veterans, Super Veterans</t>
  </si>
  <si>
    <t>S Vet</t>
  </si>
  <si>
    <t>U Vet - all over 64</t>
  </si>
  <si>
    <t>Open, Vets, Super Vets, Ultra Vets</t>
  </si>
  <si>
    <t>U Vet</t>
  </si>
  <si>
    <t>Sum</t>
  </si>
  <si>
    <t>Early Bird Closes</t>
  </si>
  <si>
    <t>EarlyBird</t>
  </si>
  <si>
    <t>Standard</t>
  </si>
  <si>
    <t>Leaping Lee</t>
  </si>
  <si>
    <t>6hr Outback Bakery On a Roll</t>
  </si>
  <si>
    <t>3hr General Store Stroll</t>
  </si>
  <si>
    <t xml:space="preserve">Saturday 29th February 2020 </t>
  </si>
  <si>
    <t>For EFT payments, please include name of one team member and “LL”  in description field, e.g. Smith LL</t>
  </si>
  <si>
    <t>N/A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</si>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</sst>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\$* #,##0.00_-;&quot;-$&quot;* #,##0.00_-;_-\$* \-??_-;_-@_-"/>
    <numFmt numFmtId="165" formatCode="\$#,##0.00;[Red]&quot;-$&quot;#,##0.00"/>
    <numFmt numFmtId="166" formatCode="dddd&quot;, &quot;mmmm\ dd&quot;, &quot;yyyy"/>
    <numFmt numFmtId="167" formatCode="[$-F800]dddd\,\ mmmm\ dd\,\ yyyy"/>
  </numFmts>
  <fonts count="2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2554D9"/>
      <name val="Calibri"/>
      <family val="2"/>
      <charset val="1"/>
    </font>
    <font>
      <b/>
      <sz val="14"/>
      <color rgb="FF2554D9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</font>
    <font>
      <b/>
      <sz val="8"/>
      <color rgb="FF000000"/>
      <name val="Calibri"/>
      <family val="2"/>
    </font>
    <font>
      <b/>
      <i/>
      <sz val="18"/>
      <color rgb="FF2554D9"/>
      <name val="Chinyen"/>
      <family val="5"/>
    </font>
    <font>
      <b/>
      <i/>
      <sz val="18"/>
      <color rgb="FF2554D9"/>
      <name val="MV Boli"/>
    </font>
    <font>
      <b/>
      <sz val="14"/>
      <color rgb="FF2554D9"/>
      <name val="Calibri"/>
      <family val="2"/>
    </font>
    <font>
      <b/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DCE6F2"/>
        <bgColor rgb="FFEBF1DE"/>
      </patternFill>
    </fill>
    <fill>
      <patternFill patternType="solid">
        <fgColor rgb="FFEBF1DE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EBF1DE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EBF1DE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8" fillId="0" borderId="0" applyBorder="0" applyProtection="0"/>
    <xf numFmtId="0" fontId="8" fillId="0" borderId="0" applyBorder="0" applyProtection="0"/>
  </cellStyleXfs>
  <cellXfs count="6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/>
    <xf numFmtId="0" fontId="6" fillId="0" borderId="0" xfId="0" applyFont="1" applyBorder="1" applyAlignment="1"/>
    <xf numFmtId="0" fontId="7" fillId="2" borderId="2" xfId="0" applyFont="1" applyFill="1" applyBorder="1" applyAlignment="1">
      <alignment horizontal="right"/>
    </xf>
    <xf numFmtId="0" fontId="1" fillId="4" borderId="3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1" fillId="3" borderId="2" xfId="0" applyFont="1" applyFill="1" applyBorder="1"/>
    <xf numFmtId="49" fontId="1" fillId="3" borderId="2" xfId="0" applyNumberFormat="1" applyFont="1" applyFill="1" applyBorder="1"/>
    <xf numFmtId="0" fontId="9" fillId="3" borderId="2" xfId="2" applyFont="1" applyFill="1" applyBorder="1" applyAlignment="1" applyProtection="1"/>
    <xf numFmtId="164" fontId="1" fillId="4" borderId="2" xfId="1" applyFont="1" applyFill="1" applyBorder="1" applyAlignment="1" applyProtection="1"/>
    <xf numFmtId="164" fontId="7" fillId="4" borderId="4" xfId="1" applyFont="1" applyFill="1" applyBorder="1" applyAlignment="1" applyProtection="1"/>
    <xf numFmtId="0" fontId="11" fillId="4" borderId="2" xfId="0" applyFont="1" applyFill="1" applyBorder="1" applyAlignment="1">
      <alignment horizontal="center" vertical="top" wrapText="1"/>
    </xf>
    <xf numFmtId="164" fontId="12" fillId="4" borderId="2" xfId="1" applyFont="1" applyFill="1" applyBorder="1" applyAlignment="1" applyProtection="1">
      <alignment vertical="top" wrapText="1"/>
    </xf>
    <xf numFmtId="164" fontId="12" fillId="4" borderId="2" xfId="1" applyFont="1" applyFill="1" applyBorder="1" applyAlignment="1" applyProtection="1">
      <alignment horizontal="center" vertical="top" wrapText="1"/>
    </xf>
    <xf numFmtId="165" fontId="12" fillId="4" borderId="4" xfId="1" applyNumberFormat="1" applyFont="1" applyFill="1" applyBorder="1" applyAlignment="1" applyProtection="1">
      <alignment vertical="top" wrapText="1"/>
    </xf>
    <xf numFmtId="0" fontId="13" fillId="3" borderId="4" xfId="0" applyFont="1" applyFill="1" applyBorder="1" applyAlignme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13" fillId="0" borderId="0" xfId="0" applyFont="1" applyBorder="1" applyAlignment="1"/>
    <xf numFmtId="0" fontId="6" fillId="0" borderId="0" xfId="0" applyFont="1"/>
    <xf numFmtId="0" fontId="15" fillId="0" borderId="0" xfId="0" applyFont="1"/>
    <xf numFmtId="0" fontId="19" fillId="0" borderId="0" xfId="0" applyFont="1" applyAlignment="1">
      <alignment horizontal="right" indent="1"/>
    </xf>
    <xf numFmtId="164" fontId="12" fillId="4" borderId="4" xfId="1" applyFont="1" applyFill="1" applyBorder="1" applyAlignment="1" applyProtection="1">
      <alignment vertical="top" wrapText="1"/>
    </xf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20" fillId="6" borderId="2" xfId="0" applyFont="1" applyFill="1" applyBorder="1"/>
    <xf numFmtId="0" fontId="1" fillId="8" borderId="2" xfId="0" applyFont="1" applyFill="1" applyBorder="1"/>
    <xf numFmtId="0" fontId="7" fillId="5" borderId="9" xfId="0" applyFont="1" applyFill="1" applyBorder="1" applyAlignment="1">
      <alignment horizontal="right"/>
    </xf>
    <xf numFmtId="0" fontId="24" fillId="0" borderId="0" xfId="0" applyFont="1"/>
    <xf numFmtId="0" fontId="2" fillId="0" borderId="0" xfId="0" applyFont="1" applyBorder="1" applyAlignment="1"/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/>
    <xf numFmtId="0" fontId="1" fillId="3" borderId="2" xfId="0" applyFont="1" applyFill="1" applyBorder="1" applyAlignment="1" applyProtection="1"/>
    <xf numFmtId="0" fontId="1" fillId="4" borderId="2" xfId="0" applyFont="1" applyFill="1" applyBorder="1" applyAlignment="1"/>
    <xf numFmtId="0" fontId="1" fillId="4" borderId="4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7" fillId="4" borderId="3" xfId="0" applyFont="1" applyFill="1" applyBorder="1" applyAlignment="1"/>
    <xf numFmtId="0" fontId="1" fillId="3" borderId="2" xfId="0" applyFont="1" applyFill="1" applyBorder="1" applyAlignment="1"/>
    <xf numFmtId="166" fontId="10" fillId="5" borderId="7" xfId="0" applyNumberFormat="1" applyFont="1" applyFill="1" applyBorder="1" applyAlignment="1">
      <alignment horizontal="center"/>
    </xf>
    <xf numFmtId="166" fontId="10" fillId="5" borderId="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0" fillId="4" borderId="2" xfId="0" applyFont="1" applyFill="1" applyBorder="1" applyAlignment="1">
      <alignment horizontal="center" vertical="top"/>
    </xf>
    <xf numFmtId="164" fontId="10" fillId="4" borderId="2" xfId="1" applyFont="1" applyFill="1" applyBorder="1" applyAlignment="1" applyProtection="1">
      <alignment horizontal="center" vertical="top"/>
    </xf>
    <xf numFmtId="0" fontId="1" fillId="5" borderId="2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right" vertical="top" wrapText="1"/>
    </xf>
    <xf numFmtId="0" fontId="1" fillId="5" borderId="2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right"/>
    </xf>
    <xf numFmtId="167" fontId="14" fillId="4" borderId="9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9" fillId="0" borderId="0" xfId="2" applyFont="1" applyBorder="1" applyAlignment="1" applyProtection="1"/>
    <xf numFmtId="0" fontId="7" fillId="4" borderId="7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3" fillId="4" borderId="2" xfId="0" applyFont="1" applyFill="1" applyBorder="1" applyAlignment="1">
      <alignment horizontal="center" vertical="top" wrapText="1"/>
    </xf>
    <xf numFmtId="14" fontId="19" fillId="0" borderId="8" xfId="0" applyNumberFormat="1" applyFont="1" applyBorder="1" applyAlignment="1">
      <alignment horizontal="center"/>
    </xf>
    <xf numFmtId="0" fontId="1" fillId="9" borderId="2" xfId="0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2554D9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7E4BD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19080</xdr:colOff>
      <xdr:row>0</xdr:row>
      <xdr:rowOff>38160</xdr:rowOff>
    </xdr:from>
    <xdr:to>
      <xdr:col>8</xdr:col>
      <xdr:colOff>1028520</xdr:colOff>
      <xdr:row>4</xdr:row>
      <xdr:rowOff>30</xdr:rowOff>
    </xdr:to>
    <xdr:pic>
      <xdr:nvPicPr>
        <xdr:cNvPr id="2" name="il_fi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14920" y="38160"/>
          <a:ext cx="1009440" cy="101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247651</xdr:colOff>
      <xdr:row>0</xdr:row>
      <xdr:rowOff>38160</xdr:rowOff>
    </xdr:from>
    <xdr:to>
      <xdr:col>12</xdr:col>
      <xdr:colOff>552241</xdr:colOff>
      <xdr:row>4</xdr:row>
      <xdr:rowOff>19110</xdr:rowOff>
    </xdr:to>
    <xdr:sp macro="" textlink="">
      <xdr:nvSpPr>
        <xdr:cNvPr id="3" name="CustomShape 1">
          <a:hlinkClick xmlns:r="http://schemas.openxmlformats.org/officeDocument/2006/relationships" r:id="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6419851" y="38160"/>
          <a:ext cx="1866690" cy="10382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AU" sz="10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Please send completed form to:     </a:t>
          </a:r>
          <a:r>
            <a:rPr lang="en-AU" sz="1000" b="0" u="sng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entries@nt.rogaine.asn.au</a:t>
          </a:r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 </a:t>
          </a:r>
          <a:endParaRPr lang="en-A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or by post to:</a:t>
          </a:r>
          <a:endParaRPr lang="en-A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PO Box</a:t>
          </a:r>
          <a:r>
            <a:rPr lang="en-AU" sz="1000" b="0" strike="noStrike" spc="-1" baseline="0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43360</a:t>
          </a:r>
        </a:p>
        <a:p>
          <a:r>
            <a:rPr lang="en-AU" sz="1000" b="0" strike="noStrike" spc="-1" baseline="0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CASUARINA NT 0811</a:t>
          </a:r>
          <a:endParaRPr lang="en-A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28440</xdr:colOff>
      <xdr:row>0</xdr:row>
      <xdr:rowOff>47520</xdr:rowOff>
    </xdr:from>
    <xdr:to>
      <xdr:col>1</xdr:col>
      <xdr:colOff>685440</xdr:colOff>
      <xdr:row>3</xdr:row>
      <xdr:rowOff>199470</xdr:rowOff>
    </xdr:to>
    <xdr:pic>
      <xdr:nvPicPr>
        <xdr:cNvPr id="4" name="Picture 6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440" y="47520"/>
          <a:ext cx="1066320" cy="970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50" name="shapetype_202" hidden="1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8" name="shapetype_202" hidden="1">
          <a:extLst>
            <a:ext uri="{FF2B5EF4-FFF2-40B4-BE49-F238E27FC236}">
              <a16:creationId xmlns=""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6" name="shapetype_202" hidden="1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4" name="shapetype_202" hidden="1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2" name="shapetype_202" hidden="1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0" name="shapetype_202" hidden="1"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8" name="shapetype_202" hidden="1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6" name="shapetype_202" hidden="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4" name="shapetype_202" hidden="1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2" name="shapetype_202" hidden="1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0" name="shapetype_202" hidden="1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8" name="shapetype_202" hidden="1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12</xdr:col>
      <xdr:colOff>123825</xdr:colOff>
      <xdr:row>5</xdr:row>
      <xdr:rowOff>172638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57275"/>
          <a:ext cx="1257300" cy="41076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190500</xdr:colOff>
      <xdr:row>5</xdr:row>
      <xdr:rowOff>133960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057275"/>
          <a:ext cx="1514475" cy="372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76"/>
  <sheetViews>
    <sheetView tabSelected="1" zoomScaleNormal="100" workbookViewId="0">
      <selection activeCell="T7" sqref="T7"/>
    </sheetView>
  </sheetViews>
  <sheetFormatPr defaultRowHeight="15" x14ac:dyDescent="0.25"/>
  <cols>
    <col min="1" max="1" width="4.5703125" style="1"/>
    <col min="2" max="2" width="10.42578125" style="1"/>
    <col min="3" max="6" width="8.28515625" style="1"/>
    <col min="7" max="7" width="12.5703125" style="1"/>
    <col min="8" max="8" width="12" style="1"/>
    <col min="9" max="9" width="19.85546875" style="1"/>
    <col min="10" max="10" width="6.42578125" style="1"/>
    <col min="11" max="11" width="9.42578125" style="1"/>
    <col min="12" max="12" width="7.5703125" style="1"/>
    <col min="13" max="13" width="11.5703125" style="1"/>
    <col min="14" max="14" width="3" style="1"/>
    <col min="15" max="1025" width="9" style="1"/>
  </cols>
  <sheetData>
    <row r="1" spans="1:15" ht="21" x14ac:dyDescent="0.35">
      <c r="A1"/>
      <c r="B1"/>
      <c r="C1" s="32" t="s">
        <v>0</v>
      </c>
      <c r="D1" s="32"/>
      <c r="E1" s="32"/>
      <c r="F1" s="32"/>
      <c r="G1" s="32"/>
      <c r="H1" s="32"/>
      <c r="I1"/>
      <c r="J1"/>
      <c r="K1"/>
      <c r="L1"/>
      <c r="M1"/>
      <c r="N1"/>
      <c r="O1"/>
    </row>
    <row r="2" spans="1:15" ht="24.75" x14ac:dyDescent="0.25">
      <c r="A2"/>
      <c r="B2"/>
      <c r="C2" s="33" t="s">
        <v>66</v>
      </c>
      <c r="D2" s="34"/>
      <c r="E2" s="34"/>
      <c r="F2" s="34"/>
      <c r="G2" s="34"/>
      <c r="H2" s="34"/>
      <c r="I2"/>
      <c r="J2"/>
      <c r="K2"/>
      <c r="L2"/>
      <c r="M2"/>
      <c r="N2"/>
      <c r="O2"/>
    </row>
    <row r="3" spans="1:15" ht="18.75" x14ac:dyDescent="0.3">
      <c r="A3"/>
      <c r="B3"/>
      <c r="C3" s="35" t="s">
        <v>67</v>
      </c>
      <c r="D3" s="36"/>
      <c r="E3" s="36"/>
      <c r="F3" s="36"/>
      <c r="G3" s="36"/>
      <c r="H3" s="36"/>
      <c r="I3"/>
      <c r="J3"/>
      <c r="K3"/>
      <c r="L3"/>
      <c r="M3"/>
      <c r="N3"/>
      <c r="O3"/>
    </row>
    <row r="4" spans="1:15" ht="18.75" x14ac:dyDescent="0.3">
      <c r="A4"/>
      <c r="B4"/>
      <c r="C4" s="37" t="s">
        <v>68</v>
      </c>
      <c r="D4" s="37"/>
      <c r="E4" s="37"/>
      <c r="F4" s="37"/>
      <c r="G4" s="37"/>
      <c r="H4" s="37"/>
      <c r="I4"/>
      <c r="J4"/>
      <c r="K4"/>
      <c r="L4"/>
      <c r="M4"/>
      <c r="N4"/>
      <c r="O4"/>
    </row>
    <row r="5" spans="1:15" ht="18.75" x14ac:dyDescent="0.3">
      <c r="A5"/>
      <c r="B5"/>
      <c r="C5" s="31" t="s">
        <v>69</v>
      </c>
      <c r="D5" s="31"/>
      <c r="E5" s="31"/>
      <c r="F5" s="31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2" t="s">
        <v>1</v>
      </c>
      <c r="D6" s="3"/>
      <c r="E6" s="3"/>
      <c r="F6" s="3"/>
      <c r="G6" s="3"/>
      <c r="H6" s="4"/>
      <c r="I6"/>
      <c r="J6"/>
      <c r="K6"/>
      <c r="L6"/>
      <c r="M6"/>
      <c r="N6"/>
      <c r="O6"/>
    </row>
    <row r="7" spans="1:15" ht="15" customHeight="1" x14ac:dyDescent="0.25">
      <c r="A7"/>
      <c r="B7"/>
      <c r="C7" s="38" t="s">
        <v>2</v>
      </c>
      <c r="D7" s="38"/>
      <c r="E7" s="38"/>
      <c r="F7" s="38"/>
      <c r="G7" s="38"/>
      <c r="H7" s="38"/>
      <c r="I7" s="5" t="s">
        <v>3</v>
      </c>
      <c r="J7" s="39"/>
      <c r="K7" s="39"/>
      <c r="L7" s="39"/>
      <c r="M7" s="39"/>
      <c r="N7"/>
      <c r="O7"/>
    </row>
    <row r="8" spans="1:15" ht="15" customHeight="1" x14ac:dyDescent="0.25">
      <c r="A8"/>
      <c r="B8"/>
      <c r="C8"/>
      <c r="D8"/>
      <c r="E8"/>
      <c r="F8"/>
      <c r="G8"/>
      <c r="H8"/>
      <c r="I8" s="5" t="s">
        <v>4</v>
      </c>
      <c r="J8" s="40" t="str">
        <f>IF(C69&gt;0,IF(C70&gt;0,"Mixed","Male"),IF(C70=0,"","Female"))</f>
        <v/>
      </c>
      <c r="K8" s="40"/>
      <c r="L8" s="40"/>
      <c r="M8" s="40"/>
      <c r="N8"/>
      <c r="O8"/>
    </row>
    <row r="9" spans="1:15" ht="15" customHeight="1" x14ac:dyDescent="0.25">
      <c r="A9"/>
      <c r="B9"/>
      <c r="C9"/>
      <c r="D9"/>
      <c r="E9"/>
      <c r="F9"/>
      <c r="G9"/>
      <c r="H9"/>
      <c r="I9" s="5" t="s">
        <v>5</v>
      </c>
      <c r="J9" s="6" t="str">
        <f>IF(J70=1,I70,"")</f>
        <v/>
      </c>
      <c r="K9" s="41" t="str">
        <f>IF(SUM(J11:J15)&gt;0,IF(J69=1,I69,IF(J72=1,I72,IF(J73=1,I73,IF(J74=1,I74,I71)))),"")</f>
        <v/>
      </c>
      <c r="L9" s="41"/>
      <c r="M9" s="41"/>
      <c r="N9"/>
      <c r="O9"/>
    </row>
    <row r="10" spans="1:15" ht="15" customHeight="1" x14ac:dyDescent="0.25">
      <c r="A10"/>
      <c r="B10" s="7" t="s">
        <v>6</v>
      </c>
      <c r="C10" s="42" t="s">
        <v>7</v>
      </c>
      <c r="D10" s="42"/>
      <c r="E10" s="42" t="s">
        <v>8</v>
      </c>
      <c r="F10" s="42"/>
      <c r="G10" s="42"/>
      <c r="H10" s="7" t="s">
        <v>9</v>
      </c>
      <c r="I10" s="7" t="s">
        <v>10</v>
      </c>
      <c r="J10" s="7" t="s">
        <v>11</v>
      </c>
      <c r="K10" s="7" t="s">
        <v>12</v>
      </c>
      <c r="L10" s="7" t="s">
        <v>71</v>
      </c>
      <c r="M10" s="7" t="s">
        <v>13</v>
      </c>
      <c r="N10"/>
      <c r="O10"/>
    </row>
    <row r="11" spans="1:15" ht="15" customHeight="1" x14ac:dyDescent="0.25">
      <c r="A11"/>
      <c r="B11" s="8"/>
      <c r="C11" s="44"/>
      <c r="D11" s="44"/>
      <c r="E11" s="44"/>
      <c r="F11" s="44"/>
      <c r="G11" s="44"/>
      <c r="H11" s="9"/>
      <c r="I11" s="10"/>
      <c r="J11" s="8"/>
      <c r="K11" s="8"/>
      <c r="L11" s="65" t="s">
        <v>72</v>
      </c>
      <c r="M11" s="11" t="str">
        <f>IF(J11&lt;&gt;0,(IF(J11&lt;5,0,IF(J11&lt;14,E$20,IF(J11&lt;18,F$20,IF(J11&lt;60,B$20,IF(J11&gt;64,C$20,B$20))))))+(IF(L11="Yes",F$23,0)),"")</f>
        <v/>
      </c>
      <c r="N11"/>
      <c r="O11"/>
    </row>
    <row r="12" spans="1:15" ht="15" customHeight="1" x14ac:dyDescent="0.25">
      <c r="A12"/>
      <c r="B12" s="8"/>
      <c r="C12" s="44"/>
      <c r="D12" s="44"/>
      <c r="E12" s="44"/>
      <c r="F12" s="44"/>
      <c r="G12" s="44"/>
      <c r="H12" s="9"/>
      <c r="I12" s="8"/>
      <c r="J12" s="8"/>
      <c r="K12" s="8"/>
      <c r="L12" s="65" t="s">
        <v>72</v>
      </c>
      <c r="M12" s="11" t="str">
        <f>IF(J12&lt;&gt;0,(IF(J12&lt;5,0,IF(J12&lt;14,E$20,IF(J12&lt;18,F$20,IF(J12&lt;60,B$20,IF(J12&gt;64,C$20,B$20))))))+(IF(L12="Yes",F$23,0)),"")</f>
        <v/>
      </c>
      <c r="N12"/>
      <c r="O12"/>
    </row>
    <row r="13" spans="1:15" ht="15" customHeight="1" x14ac:dyDescent="0.25">
      <c r="A13"/>
      <c r="B13" s="8"/>
      <c r="C13" s="44"/>
      <c r="D13" s="44"/>
      <c r="E13" s="44"/>
      <c r="F13" s="44"/>
      <c r="G13" s="44"/>
      <c r="H13" s="9"/>
      <c r="I13" s="8"/>
      <c r="J13" s="8"/>
      <c r="K13" s="8"/>
      <c r="L13" s="65" t="s">
        <v>72</v>
      </c>
      <c r="M13" s="11" t="str">
        <f>IF(J13&lt;&gt;0,(IF(J13&lt;5,0,IF(J13&lt;14,E$20,IF(J13&lt;18,F$20,IF(J13&lt;60,B$20,IF(J13&gt;64,C$20,B$20))))))+(IF(L13="Yes",F$23,0)),"")</f>
        <v/>
      </c>
      <c r="N13"/>
      <c r="O13"/>
    </row>
    <row r="14" spans="1:15" ht="15" customHeight="1" x14ac:dyDescent="0.25">
      <c r="A14"/>
      <c r="B14" s="8"/>
      <c r="C14" s="44"/>
      <c r="D14" s="44"/>
      <c r="E14" s="47"/>
      <c r="F14" s="47"/>
      <c r="G14" s="47"/>
      <c r="H14" s="9"/>
      <c r="I14" s="8"/>
      <c r="J14" s="8"/>
      <c r="K14" s="8"/>
      <c r="L14" s="65" t="s">
        <v>72</v>
      </c>
      <c r="M14" s="11" t="str">
        <f>IF(J14&lt;&gt;0,(IF(J14&lt;5,0,IF(J14&lt;14,E$20,IF(J14&lt;18,F$20,IF(J14&lt;60,B$20,IF(J14&gt;64,C$20,B$20))))))+(IF(L14="Yes",F$23,0)),"")</f>
        <v/>
      </c>
      <c r="N14"/>
      <c r="O14"/>
    </row>
    <row r="15" spans="1:15" ht="15" customHeight="1" x14ac:dyDescent="0.25">
      <c r="A15"/>
      <c r="B15" s="8"/>
      <c r="C15" s="44"/>
      <c r="D15" s="44"/>
      <c r="E15" s="44"/>
      <c r="F15" s="44"/>
      <c r="G15" s="44"/>
      <c r="H15" s="9"/>
      <c r="I15" s="8"/>
      <c r="J15" s="8"/>
      <c r="K15" s="8"/>
      <c r="L15" s="65" t="s">
        <v>72</v>
      </c>
      <c r="M15" s="11" t="str">
        <f>IF(J15&lt;&gt;0,(IF(J15&lt;5,0,IF(J15&lt;14,E$20,IF(J15&lt;18,F$20,IF(J15&lt;60,B$20,IF(J15&gt;64,C$20,B$20))))))+(IF(L15="Yes",F$23,0)),"")</f>
        <v/>
      </c>
      <c r="N15"/>
      <c r="O15"/>
    </row>
    <row r="16" spans="1:15" ht="15" customHeight="1" x14ac:dyDescent="0.25">
      <c r="A16"/>
      <c r="B16"/>
      <c r="C16"/>
      <c r="D16"/>
      <c r="E16"/>
      <c r="F16"/>
      <c r="G16"/>
      <c r="H16"/>
      <c r="I16"/>
      <c r="J16"/>
      <c r="K16" s="43" t="s">
        <v>14</v>
      </c>
      <c r="L16" s="43"/>
      <c r="M16" s="12">
        <f>SUM(M11:M15)</f>
        <v>0</v>
      </c>
      <c r="N16"/>
      <c r="O16"/>
    </row>
    <row r="17" spans="1:15" x14ac:dyDescent="0.25">
      <c r="A17"/>
      <c r="B17" s="45" t="str">
        <f>_xlfn.CONCAT("Entry Fees - Early Bird applies until ",TEXT(J33,"dd-mm-yyyy"))</f>
        <v>Entry Fees - Early Bird applies until 16-02-2020</v>
      </c>
      <c r="C17" s="46"/>
      <c r="D17" s="46"/>
      <c r="E17" s="46"/>
      <c r="F17" s="46"/>
      <c r="G17" s="46"/>
      <c r="H17"/>
      <c r="I17"/>
      <c r="J17"/>
      <c r="K17"/>
      <c r="L17"/>
      <c r="M17"/>
      <c r="N17"/>
      <c r="O17"/>
    </row>
    <row r="18" spans="1:15" x14ac:dyDescent="0.25">
      <c r="A18"/>
      <c r="B18" s="49" t="s">
        <v>15</v>
      </c>
      <c r="C18" s="50" t="s">
        <v>16</v>
      </c>
      <c r="D18" s="50" t="s">
        <v>17</v>
      </c>
      <c r="E18" s="50"/>
      <c r="F18" s="50"/>
      <c r="G18" s="25"/>
      <c r="H18"/>
      <c r="I18" s="51" t="s">
        <v>18</v>
      </c>
      <c r="J18" s="51"/>
      <c r="K18" s="51"/>
      <c r="L18" s="51"/>
      <c r="M18" s="8"/>
      <c r="N18"/>
      <c r="O18"/>
    </row>
    <row r="19" spans="1:15" ht="12.75" customHeight="1" x14ac:dyDescent="0.25">
      <c r="A19"/>
      <c r="B19" s="49"/>
      <c r="C19" s="50"/>
      <c r="D19" s="13" t="s">
        <v>19</v>
      </c>
      <c r="E19" s="13" t="s">
        <v>20</v>
      </c>
      <c r="F19" s="13" t="s">
        <v>21</v>
      </c>
      <c r="G19" s="26"/>
      <c r="H19"/>
      <c r="I19"/>
      <c r="J19"/>
      <c r="K19"/>
      <c r="L19"/>
      <c r="M19"/>
      <c r="N19"/>
      <c r="O19"/>
    </row>
    <row r="20" spans="1:15" hidden="1" x14ac:dyDescent="0.25">
      <c r="A20"/>
      <c r="B20" s="14">
        <f>IF($M21="Yes",B21,B22)</f>
        <v>55</v>
      </c>
      <c r="C20" s="14">
        <f>IF($M21="Yes",C21,C22)</f>
        <v>40</v>
      </c>
      <c r="D20" s="15" t="s">
        <v>22</v>
      </c>
      <c r="E20" s="14">
        <f t="shared" ref="E20:F20" si="0">IF($M21="Yes",E21,E22)</f>
        <v>10</v>
      </c>
      <c r="F20" s="14">
        <f t="shared" si="0"/>
        <v>20</v>
      </c>
      <c r="G20" s="26"/>
      <c r="H20"/>
      <c r="I20"/>
      <c r="J20"/>
      <c r="K20"/>
      <c r="L20"/>
      <c r="M20"/>
      <c r="N20"/>
      <c r="O20"/>
    </row>
    <row r="21" spans="1:15" x14ac:dyDescent="0.25">
      <c r="A21"/>
      <c r="B21" s="14">
        <v>45</v>
      </c>
      <c r="C21" s="14">
        <v>35</v>
      </c>
      <c r="D21" s="15" t="s">
        <v>22</v>
      </c>
      <c r="E21" s="14">
        <v>10</v>
      </c>
      <c r="F21" s="24">
        <v>20</v>
      </c>
      <c r="G21" s="28" t="s">
        <v>64</v>
      </c>
      <c r="H21"/>
      <c r="I21" s="52" t="str">
        <f>_xlfn.CONCAT("Earlybird Entry? (must be received by ",TEXT(J33,"dd-mm-yyy"),")")</f>
        <v>Earlybird Entry? (must be received by 16-02-2020)</v>
      </c>
      <c r="J21" s="52"/>
      <c r="K21" s="52"/>
      <c r="L21" s="52"/>
      <c r="M21" s="29"/>
      <c r="N21"/>
      <c r="O21"/>
    </row>
    <row r="22" spans="1:15" x14ac:dyDescent="0.25">
      <c r="A22"/>
      <c r="B22" s="14">
        <v>55</v>
      </c>
      <c r="C22" s="14">
        <v>40</v>
      </c>
      <c r="D22" s="15" t="s">
        <v>22</v>
      </c>
      <c r="E22" s="14">
        <v>10</v>
      </c>
      <c r="F22" s="24">
        <v>20</v>
      </c>
      <c r="G22" s="28" t="s">
        <v>65</v>
      </c>
      <c r="H22"/>
      <c r="I22"/>
      <c r="J22"/>
      <c r="K22"/>
      <c r="L22"/>
      <c r="M22"/>
      <c r="N22"/>
      <c r="O22"/>
    </row>
    <row r="23" spans="1:15" ht="12.75" customHeight="1" x14ac:dyDescent="0.25">
      <c r="A23"/>
      <c r="B23" s="53"/>
      <c r="C23" s="53"/>
      <c r="D23" s="53"/>
      <c r="E23" s="53"/>
      <c r="F23" s="16"/>
      <c r="G23" s="27"/>
      <c r="H23"/>
      <c r="I23" s="51" t="s">
        <v>23</v>
      </c>
      <c r="J23" s="51"/>
      <c r="K23" s="51"/>
      <c r="L23" s="51"/>
      <c r="M23" s="17"/>
      <c r="N23"/>
      <c r="O23"/>
    </row>
    <row r="24" spans="1: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2.75" customHeight="1" x14ac:dyDescent="0.25">
      <c r="A25"/>
      <c r="B25" s="18" t="s">
        <v>24</v>
      </c>
      <c r="C25"/>
      <c r="D25"/>
      <c r="E25"/>
      <c r="F25"/>
      <c r="G25"/>
      <c r="H25"/>
      <c r="I25"/>
      <c r="J25" s="54" t="s">
        <v>25</v>
      </c>
      <c r="K25" s="54"/>
      <c r="L25" s="54"/>
      <c r="M25" s="54"/>
      <c r="N25"/>
      <c r="O25"/>
    </row>
    <row r="26" spans="1:15" ht="12.75" customHeight="1" x14ac:dyDescent="0.25">
      <c r="A26"/>
      <c r="B26" s="1" t="s">
        <v>26</v>
      </c>
      <c r="C26"/>
      <c r="D26"/>
      <c r="E26"/>
      <c r="F26"/>
      <c r="G26"/>
      <c r="H26"/>
      <c r="I26"/>
      <c r="J26" s="55" t="s">
        <v>27</v>
      </c>
      <c r="K26" s="55"/>
      <c r="L26" s="48" t="s">
        <v>28</v>
      </c>
      <c r="M26" s="48"/>
      <c r="N26"/>
      <c r="O26"/>
    </row>
    <row r="27" spans="1:15" ht="12.75" customHeight="1" x14ac:dyDescent="0.25">
      <c r="A27"/>
      <c r="B27" s="1" t="s">
        <v>29</v>
      </c>
      <c r="C27"/>
      <c r="D27"/>
      <c r="E27"/>
      <c r="F27"/>
      <c r="G27"/>
      <c r="H27"/>
      <c r="I27"/>
      <c r="J27" s="60" t="s">
        <v>30</v>
      </c>
      <c r="K27" s="60"/>
      <c r="L27" s="61" t="s">
        <v>31</v>
      </c>
      <c r="M27" s="61"/>
      <c r="N27"/>
      <c r="O27"/>
    </row>
    <row r="28" spans="1:15" ht="12.75" customHeight="1" x14ac:dyDescent="0.25">
      <c r="A28"/>
      <c r="B28" s="1" t="s">
        <v>32</v>
      </c>
      <c r="C28"/>
      <c r="D28"/>
      <c r="E28"/>
      <c r="F28"/>
      <c r="G28"/>
      <c r="H28"/>
      <c r="I28"/>
      <c r="J28" s="60" t="s">
        <v>33</v>
      </c>
      <c r="K28" s="60"/>
      <c r="L28" s="61" t="s">
        <v>34</v>
      </c>
      <c r="M28" s="61"/>
      <c r="N28"/>
      <c r="O28"/>
    </row>
    <row r="29" spans="1:15" ht="12.75" customHeight="1" x14ac:dyDescent="0.25">
      <c r="A29"/>
      <c r="B29" s="62" t="s">
        <v>35</v>
      </c>
      <c r="C29" s="62"/>
      <c r="D29" s="62"/>
      <c r="E29" s="62"/>
      <c r="F29" s="62"/>
      <c r="G29" s="62"/>
      <c r="H29" s="62"/>
      <c r="I29"/>
      <c r="J29" s="63" t="s">
        <v>70</v>
      </c>
      <c r="K29" s="63"/>
      <c r="L29" s="63"/>
      <c r="M29" s="63"/>
      <c r="N29"/>
      <c r="O29"/>
    </row>
    <row r="30" spans="1:15" ht="12.75" customHeight="1" x14ac:dyDescent="0.25">
      <c r="A30"/>
      <c r="B30" s="62"/>
      <c r="C30" s="62"/>
      <c r="D30" s="62"/>
      <c r="E30" s="62"/>
      <c r="F30" s="62"/>
      <c r="G30" s="62"/>
      <c r="H30" s="62"/>
      <c r="I30"/>
      <c r="J30" s="63"/>
      <c r="K30" s="63"/>
      <c r="L30" s="63"/>
      <c r="M30" s="63"/>
      <c r="N30"/>
      <c r="O30"/>
    </row>
    <row r="31" spans="1:15" x14ac:dyDescent="0.25">
      <c r="A31"/>
      <c r="B31" s="62"/>
      <c r="C31" s="62"/>
      <c r="D31" s="62"/>
      <c r="E31" s="62"/>
      <c r="F31" s="62"/>
      <c r="G31" s="62"/>
      <c r="H31" s="62"/>
      <c r="I31"/>
      <c r="J31" s="63"/>
      <c r="K31" s="63"/>
      <c r="L31" s="63"/>
      <c r="M31" s="63"/>
      <c r="N31"/>
      <c r="O31"/>
    </row>
    <row r="32" spans="1:15" x14ac:dyDescent="0.25">
      <c r="A32"/>
      <c r="B32" s="19" t="s">
        <v>36</v>
      </c>
      <c r="C32"/>
      <c r="D32"/>
      <c r="E32"/>
      <c r="F32"/>
      <c r="G32"/>
      <c r="H32"/>
      <c r="I32"/>
      <c r="J32" s="56"/>
      <c r="K32" s="56"/>
      <c r="L32" s="56"/>
      <c r="M32" s="20"/>
      <c r="N32"/>
      <c r="O32"/>
    </row>
    <row r="33" spans="1:15" x14ac:dyDescent="0.25">
      <c r="A33"/>
      <c r="B33" s="1" t="s">
        <v>37</v>
      </c>
      <c r="C33"/>
      <c r="D33"/>
      <c r="E33"/>
      <c r="F33"/>
      <c r="G33"/>
      <c r="H33"/>
      <c r="I33" s="23" t="s">
        <v>63</v>
      </c>
      <c r="J33" s="64">
        <v>43877</v>
      </c>
      <c r="K33" s="64"/>
      <c r="L33" s="64"/>
      <c r="M33" s="64"/>
      <c r="N33"/>
      <c r="O33"/>
    </row>
    <row r="34" spans="1:15" x14ac:dyDescent="0.25">
      <c r="A34"/>
      <c r="B34"/>
      <c r="C34"/>
      <c r="D34"/>
      <c r="E34"/>
      <c r="F34"/>
      <c r="G34"/>
      <c r="H34"/>
      <c r="I34" s="30" t="s">
        <v>38</v>
      </c>
      <c r="J34" s="57">
        <v>43887</v>
      </c>
      <c r="K34" s="57"/>
      <c r="L34" s="57"/>
      <c r="M34" s="57"/>
      <c r="N34"/>
      <c r="O34"/>
    </row>
    <row r="35" spans="1:15" x14ac:dyDescent="0.25">
      <c r="A35"/>
      <c r="B35"/>
      <c r="C35"/>
      <c r="D35"/>
      <c r="E35"/>
      <c r="F35"/>
      <c r="G35"/>
      <c r="H35"/>
      <c r="I35" s="58"/>
      <c r="J35" s="58"/>
      <c r="K35" s="58"/>
      <c r="L35" s="58"/>
      <c r="M35" s="58"/>
      <c r="N35"/>
      <c r="O35"/>
    </row>
    <row r="36" spans="1:15" x14ac:dyDescent="0.25">
      <c r="A36"/>
      <c r="B36" s="59" t="s">
        <v>39</v>
      </c>
      <c r="C36" s="59"/>
      <c r="D36" s="59"/>
      <c r="E36" s="59"/>
      <c r="F36" s="59"/>
      <c r="G36" s="59"/>
      <c r="H36" s="59"/>
      <c r="I36"/>
      <c r="J36" s="20"/>
      <c r="K36" s="20"/>
      <c r="L36" s="20"/>
      <c r="M36" s="20"/>
      <c r="N36"/>
      <c r="O36"/>
    </row>
    <row r="37" spans="1: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5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5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1:15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15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5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15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15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15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15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15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15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1:15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5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1"/>
      <c r="M66" s="21"/>
      <c r="N66" s="21"/>
      <c r="O66" s="21"/>
    </row>
    <row r="67" spans="1: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1"/>
      <c r="M67" s="21"/>
      <c r="N67" s="21"/>
      <c r="O67" s="21"/>
    </row>
    <row r="68" spans="1:15" x14ac:dyDescent="0.25">
      <c r="A68" s="21"/>
      <c r="B68" s="22" t="s">
        <v>40</v>
      </c>
      <c r="C68" s="22"/>
      <c r="D68" s="22"/>
      <c r="E68" s="22"/>
      <c r="F68" s="22"/>
      <c r="G68" s="22" t="s">
        <v>41</v>
      </c>
      <c r="H68" s="22"/>
      <c r="I68" s="22" t="s">
        <v>42</v>
      </c>
      <c r="J68" s="22" t="s">
        <v>43</v>
      </c>
      <c r="K68" s="22"/>
      <c r="L68" s="21"/>
      <c r="M68" s="21"/>
      <c r="N68" s="21"/>
      <c r="O68" s="21"/>
    </row>
    <row r="69" spans="1:15" x14ac:dyDescent="0.25">
      <c r="A69" s="21"/>
      <c r="B69" s="22" t="s">
        <v>44</v>
      </c>
      <c r="C69" s="22">
        <f>COUNTIF(K11:K15,"Male")</f>
        <v>0</v>
      </c>
      <c r="D69" s="22"/>
      <c r="E69" s="22"/>
      <c r="F69" s="22"/>
      <c r="G69" s="22" t="s">
        <v>45</v>
      </c>
      <c r="H69" s="22"/>
      <c r="I69" s="22" t="s">
        <v>46</v>
      </c>
      <c r="J69" s="22">
        <f>IF(C71&gt;0,IF(C76&gt;C71,0,1),0)</f>
        <v>0</v>
      </c>
      <c r="K69" s="22"/>
      <c r="L69" s="21"/>
      <c r="M69" s="21"/>
      <c r="N69" s="21"/>
      <c r="O69" s="21"/>
    </row>
    <row r="70" spans="1:15" x14ac:dyDescent="0.25">
      <c r="A70" s="21"/>
      <c r="B70" s="22" t="s">
        <v>47</v>
      </c>
      <c r="C70" s="22">
        <f>COUNTIF(K11:K15,"Female")</f>
        <v>0</v>
      </c>
      <c r="D70" s="22"/>
      <c r="E70" s="22"/>
      <c r="F70" s="22"/>
      <c r="G70" s="22" t="s">
        <v>48</v>
      </c>
      <c r="H70" s="22"/>
      <c r="I70" s="22" t="s">
        <v>49</v>
      </c>
      <c r="J70" s="22">
        <f>IF(M18="Yes",1,0)</f>
        <v>0</v>
      </c>
      <c r="K70" s="22"/>
      <c r="L70" s="21"/>
      <c r="M70" s="21"/>
      <c r="N70" s="21"/>
      <c r="O70" s="21"/>
    </row>
    <row r="71" spans="1:15" x14ac:dyDescent="0.25">
      <c r="A71" s="21"/>
      <c r="B71" s="22" t="s">
        <v>50</v>
      </c>
      <c r="C71" s="22">
        <f>COUNTIF(J11:J15,"&lt;18")-COUNTIF(J11:J15,"&lt;5")</f>
        <v>0</v>
      </c>
      <c r="D71" s="22"/>
      <c r="E71" s="22"/>
      <c r="F71" s="22"/>
      <c r="G71" s="22" t="s">
        <v>51</v>
      </c>
      <c r="H71" s="22"/>
      <c r="I71" s="22" t="s">
        <v>52</v>
      </c>
      <c r="J71" s="22">
        <v>1</v>
      </c>
      <c r="K71" s="22"/>
      <c r="L71" s="21"/>
      <c r="M71" s="21"/>
      <c r="N71" s="21"/>
      <c r="O71" s="21"/>
    </row>
    <row r="72" spans="1:15" x14ac:dyDescent="0.25">
      <c r="A72" s="21"/>
      <c r="B72" s="22" t="s">
        <v>52</v>
      </c>
      <c r="C72" s="22">
        <f>COUNTIF(J11:J15,"&gt; 17")-COUNTIF(J11:J15,"&gt; 39")</f>
        <v>0</v>
      </c>
      <c r="D72" s="22"/>
      <c r="E72" s="22"/>
      <c r="F72" s="22"/>
      <c r="G72" s="22" t="s">
        <v>53</v>
      </c>
      <c r="H72" s="22"/>
      <c r="I72" s="22" t="s">
        <v>54</v>
      </c>
      <c r="J72" s="22">
        <f>IF(C73&gt;0,(IF(C71&gt;0,0,IF(C72=0,1,0))),0)</f>
        <v>0</v>
      </c>
      <c r="K72" s="22"/>
      <c r="L72" s="21"/>
      <c r="M72" s="21"/>
      <c r="N72" s="21"/>
      <c r="O72" s="21"/>
    </row>
    <row r="73" spans="1:15" x14ac:dyDescent="0.25">
      <c r="A73" s="21"/>
      <c r="B73" s="22" t="s">
        <v>55</v>
      </c>
      <c r="C73" s="22">
        <f>COUNTIF(J11:J15,"&gt; 39")-COUNTIF(J11:J15,"&gt; 54")</f>
        <v>0</v>
      </c>
      <c r="D73" s="22"/>
      <c r="E73" s="22"/>
      <c r="F73" s="22"/>
      <c r="G73" s="22" t="s">
        <v>56</v>
      </c>
      <c r="H73" s="22"/>
      <c r="I73" s="22" t="s">
        <v>57</v>
      </c>
      <c r="J73" s="22">
        <f>IF(C74&gt;0,IF(C73&gt;0,0,IF(C72&gt;0,0,IF(C71=0,1,0))),0)</f>
        <v>0</v>
      </c>
      <c r="K73" s="22"/>
      <c r="L73" s="21"/>
      <c r="M73" s="21"/>
      <c r="N73" s="21"/>
      <c r="O73" s="21"/>
    </row>
    <row r="74" spans="1:15" x14ac:dyDescent="0.25">
      <c r="A74" s="21"/>
      <c r="B74" s="22" t="s">
        <v>58</v>
      </c>
      <c r="C74" s="22">
        <f>COUNTIF(J11:J15,"&gt; 54")-COUNTIF(J11:J15,"&gt;64")</f>
        <v>0</v>
      </c>
      <c r="D74" s="22"/>
      <c r="E74" s="22"/>
      <c r="F74" s="22"/>
      <c r="G74" s="22" t="s">
        <v>59</v>
      </c>
      <c r="H74" s="22"/>
      <c r="I74" s="22" t="s">
        <v>60</v>
      </c>
      <c r="J74" s="22">
        <f>IF(C75&gt;0,IF(C74&gt;0,0,IF(C73&gt;0,0,IF(C72&gt;0,0,IF(C71&gt;0,0,1)))),0)</f>
        <v>0</v>
      </c>
      <c r="K74" s="22"/>
      <c r="L74" s="21"/>
      <c r="M74" s="21"/>
      <c r="N74" s="21"/>
      <c r="O74" s="21"/>
    </row>
    <row r="75" spans="1:15" x14ac:dyDescent="0.25">
      <c r="A75" s="21"/>
      <c r="B75" s="22" t="s">
        <v>61</v>
      </c>
      <c r="C75" s="22">
        <f>COUNTIF(J11:J15,"&gt; 64")</f>
        <v>0</v>
      </c>
      <c r="D75" s="22"/>
      <c r="E75" s="22"/>
      <c r="F75" s="22"/>
      <c r="G75" s="22"/>
      <c r="H75" s="22"/>
      <c r="I75" s="22"/>
      <c r="J75" s="22"/>
      <c r="K75" s="22"/>
      <c r="L75" s="21"/>
      <c r="M75" s="21"/>
      <c r="N75" s="21"/>
      <c r="O75" s="21"/>
    </row>
    <row r="76" spans="1:15" x14ac:dyDescent="0.25">
      <c r="A76" s="21"/>
      <c r="B76" s="22" t="s">
        <v>62</v>
      </c>
      <c r="C76" s="22">
        <f>SUM(C71:C75)</f>
        <v>0</v>
      </c>
      <c r="D76" s="22"/>
      <c r="E76" s="22"/>
      <c r="F76" s="22"/>
      <c r="G76" s="22"/>
      <c r="H76" s="22"/>
      <c r="I76" s="22"/>
      <c r="J76" s="22"/>
      <c r="K76" s="22"/>
      <c r="L76" s="21"/>
      <c r="M76" s="21"/>
      <c r="N76" s="21"/>
      <c r="O76" s="21"/>
    </row>
  </sheetData>
  <mergeCells count="43">
    <mergeCell ref="J32:L32"/>
    <mergeCell ref="J34:M34"/>
    <mergeCell ref="I35:M35"/>
    <mergeCell ref="B36:H36"/>
    <mergeCell ref="J27:K27"/>
    <mergeCell ref="L27:M27"/>
    <mergeCell ref="J28:K28"/>
    <mergeCell ref="L28:M28"/>
    <mergeCell ref="B29:H31"/>
    <mergeCell ref="J29:M31"/>
    <mergeCell ref="J33:M33"/>
    <mergeCell ref="L26:M26"/>
    <mergeCell ref="B18:B19"/>
    <mergeCell ref="C18:C19"/>
    <mergeCell ref="D18:F18"/>
    <mergeCell ref="I18:L18"/>
    <mergeCell ref="I21:L21"/>
    <mergeCell ref="B23:E23"/>
    <mergeCell ref="I23:L23"/>
    <mergeCell ref="J25:M25"/>
    <mergeCell ref="J26:K26"/>
    <mergeCell ref="B17:G17"/>
    <mergeCell ref="C14:D14"/>
    <mergeCell ref="E14:G14"/>
    <mergeCell ref="C15:D15"/>
    <mergeCell ref="E15:G15"/>
    <mergeCell ref="K16:L16"/>
    <mergeCell ref="C11:D11"/>
    <mergeCell ref="E11:G11"/>
    <mergeCell ref="C12:D12"/>
    <mergeCell ref="E12:G12"/>
    <mergeCell ref="C13:D13"/>
    <mergeCell ref="E13:G13"/>
    <mergeCell ref="J7:M7"/>
    <mergeCell ref="J8:M8"/>
    <mergeCell ref="K9:M9"/>
    <mergeCell ref="C10:D10"/>
    <mergeCell ref="E10:G10"/>
    <mergeCell ref="C1:H1"/>
    <mergeCell ref="C2:H2"/>
    <mergeCell ref="C3:H3"/>
    <mergeCell ref="C4:H4"/>
    <mergeCell ref="C7:H7"/>
  </mergeCells>
  <dataValidations count="8">
    <dataValidation type="list" allowBlank="1" showInputMessage="1" showErrorMessage="1" sqref="K11:K15">
      <formula1>"Female,Male"</formula1>
      <formula2>0</formula2>
    </dataValidation>
    <dataValidation type="list" allowBlank="1" showInputMessage="1" showErrorMessage="1" sqref="M18">
      <formula1>"No,Yes"</formula1>
      <formula2>0</formula2>
    </dataValidation>
    <dataValidation type="list" allowBlank="1" showInputMessage="1" showErrorMessage="1" sqref="M36">
      <formula1>"All Received,Some Received,None Received"</formula1>
      <formula2>0</formula2>
    </dataValidation>
    <dataValidation type="list" allowBlank="1" showInputMessage="1" showErrorMessage="1" sqref="M23">
      <formula1>"EFT,Cash,Cheque,Money Order"</formula1>
      <formula2>0</formula2>
    </dataValidation>
    <dataValidation type="list" allowBlank="1" showInputMessage="1" showErrorMessage="1" sqref="J7:M7">
      <formula1>"6 Hr On a Roll , 3 Hr Stroll"</formula1>
    </dataValidation>
    <dataValidation type="list" allowBlank="1" showInputMessage="1" showErrorMessage="1" sqref="L11:L15">
      <formula1>"Yes,No"</formula1>
      <formula2>0</formula2>
    </dataValidation>
    <dataValidation allowBlank="1" showInputMessage="1" showErrorMessage="1" promptTitle="The Litchfield Biundary Bash" sqref="C2:H2">
      <formula1>0</formula1>
      <formula2>0</formula2>
    </dataValidation>
    <dataValidation type="list" allowBlank="1" showInputMessage="1" showErrorMessage="1" sqref="M21">
      <formula1>"Yes,No"</formula1>
    </dataValidation>
  </dataValidations>
  <hyperlinks>
    <hyperlink ref="B36" r:id="rId1"/>
  </hyperlinks>
  <pageMargins left="0.7" right="0.7" top="0.75" bottom="0.75" header="0.51180555555555496" footer="0.51180555555555496"/>
  <pageSetup paperSize="9" firstPageNumber="0" orientation="portrait" horizontalDpi="4294967295" verticalDpi="4294967295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&amp; Vicki</dc:creator>
  <dc:description/>
  <cp:lastModifiedBy>Sue Berger</cp:lastModifiedBy>
  <cp:revision>1</cp:revision>
  <cp:lastPrinted>2015-10-20T22:43:17Z</cp:lastPrinted>
  <dcterms:created xsi:type="dcterms:W3CDTF">2015-04-19T04:22:54Z</dcterms:created>
  <dcterms:modified xsi:type="dcterms:W3CDTF">2020-01-26T07:19:04Z</dcterms:modified>
  <dc:language>en-AU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